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8615" windowHeight="11295" activeTab="0"/>
  </bookViews>
  <sheets>
    <sheet name="Detector" sheetId="1" r:id="rId1"/>
    <sheet name="Area Field of View" sheetId="2" r:id="rId2"/>
    <sheet name="Angular Field of View" sheetId="3" r:id="rId3"/>
    <sheet name="Ranges for a human target" sheetId="4" r:id="rId4"/>
    <sheet name="Ranges for a NATO target" sheetId="5" r:id="rId5"/>
  </sheets>
  <definedNames/>
  <calcPr fullCalcOnLoad="1"/>
</workbook>
</file>

<file path=xl/sharedStrings.xml><?xml version="1.0" encoding="utf-8"?>
<sst xmlns="http://schemas.openxmlformats.org/spreadsheetml/2006/main" count="66" uniqueCount="53">
  <si>
    <t>Focal lenght [mm]</t>
  </si>
  <si>
    <t>Horz size (384) [mm]</t>
  </si>
  <si>
    <t>Vert size (288) [mm]</t>
  </si>
  <si>
    <t>Horz size (640) [mm]</t>
  </si>
  <si>
    <t>Vert size (480) [mm]</t>
  </si>
  <si>
    <t>Mid format</t>
  </si>
  <si>
    <t>Mid format (384x288)</t>
  </si>
  <si>
    <t>Large format (640x480)</t>
  </si>
  <si>
    <t>Large format</t>
  </si>
  <si>
    <t>Focal length [mm]</t>
  </si>
  <si>
    <t>Human target (170x50cm)</t>
  </si>
  <si>
    <t>NATO Target (2,3x2,3m)</t>
  </si>
  <si>
    <t>Determinating size [m]</t>
  </si>
  <si>
    <t>Determinating object size [m]</t>
  </si>
  <si>
    <t>640 Horizontal Pixels</t>
  </si>
  <si>
    <t>480 Vertical Pixels</t>
  </si>
  <si>
    <t>384 Horizontal Pixels</t>
  </si>
  <si>
    <t>288 Vertical Pixels</t>
  </si>
  <si>
    <t>Working distance [mm]</t>
  </si>
  <si>
    <t>Working distance [inch]</t>
  </si>
  <si>
    <t>&lt;=  Insert focal length of lens</t>
  </si>
  <si>
    <t>Field of View</t>
  </si>
  <si>
    <t>640 Horizontal</t>
  </si>
  <si>
    <t>480 Vertical</t>
  </si>
  <si>
    <t>384 Horizontal</t>
  </si>
  <si>
    <t>288 Vertical</t>
  </si>
  <si>
    <t>Resolution on target [pixel/mm]</t>
  </si>
  <si>
    <t>These measurements give a 50% probability of an observer discriminating an object to the specified level.</t>
  </si>
  <si>
    <r>
      <t>Detection</t>
    </r>
    <r>
      <rPr>
        <sz val="10"/>
        <rFont val="Arial"/>
        <family val="2"/>
      </rPr>
      <t xml:space="preserve"> - an object is present [pixels]: </t>
    </r>
  </si>
  <si>
    <r>
      <t>Orientation</t>
    </r>
    <r>
      <rPr>
        <sz val="10"/>
        <rFont val="Arial"/>
        <family val="2"/>
      </rPr>
      <t xml:space="preserve"> - symmetrical, asymmetric, horizontal or vertical: </t>
    </r>
  </si>
  <si>
    <r>
      <t>Recognition</t>
    </r>
    <r>
      <rPr>
        <sz val="10"/>
        <rFont val="Arial"/>
        <family val="2"/>
      </rPr>
      <t xml:space="preserve"> - the type object can be discerned, a person vs. a car: </t>
    </r>
  </si>
  <si>
    <r>
      <t>Identification</t>
    </r>
    <r>
      <rPr>
        <sz val="10"/>
        <rFont val="Arial"/>
        <family val="2"/>
      </rPr>
      <t xml:space="preserve"> - a specific object can be discerned, a woman vs. a man, the specific car: </t>
    </r>
  </si>
  <si>
    <t>Maximum number of number of pixels required for detection</t>
  </si>
  <si>
    <t>Maximum number of number of pixels required for orientation</t>
  </si>
  <si>
    <t>Maximum number of number of pixels required for recognition</t>
  </si>
  <si>
    <t>Maximum number of number of pixels required for identification</t>
  </si>
  <si>
    <t>Minimum resolution according to The Johnson Criteria:</t>
  </si>
  <si>
    <t>Ranges for a NATO target</t>
  </si>
  <si>
    <t>Positive tollerance</t>
  </si>
  <si>
    <t>Base</t>
  </si>
  <si>
    <t>Negative tollerance</t>
  </si>
  <si>
    <t>Ranges for a human target</t>
  </si>
  <si>
    <t>Detection</t>
  </si>
  <si>
    <t>Orientation</t>
  </si>
  <si>
    <t>Recognition</t>
  </si>
  <si>
    <t>Identification</t>
  </si>
  <si>
    <t>Detector properties, Johnson's Criteria and Target definitions</t>
  </si>
  <si>
    <t>Diagonal [mm]</t>
  </si>
  <si>
    <r>
      <t>Pixel pitch (</t>
    </r>
    <r>
      <rPr>
        <sz val="10"/>
        <rFont val="Arial"/>
        <family val="2"/>
      </rPr>
      <t>μ</t>
    </r>
    <r>
      <rPr>
        <sz val="10"/>
        <rFont val="Arial"/>
        <family val="0"/>
      </rPr>
      <t>m)</t>
    </r>
  </si>
  <si>
    <t>Pixel pitch (μm)</t>
  </si>
  <si>
    <t>Angular field of view for 384x288 and 640x480 25μm infrared detectors</t>
  </si>
  <si>
    <t>File name: Field of View and Range Specifications.xls</t>
  </si>
  <si>
    <t>Area field of view for 384x288 and 640x480 25μm pitch infrared detectors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</si>
</sst>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b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3" fillId="0" borderId="0" xfId="0" applyFont="1" applyAlignment="1">
      <alignment wrapText="1"/>
    </xf>
    <xf numFmtId="172" fontId="3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Font="1" applyBorder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1" fillId="0" borderId="0" xfId="0" applyFont="1" applyAlignment="1">
      <alignment horizontal="left" readingOrder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2" borderId="2" xfId="0" applyFont="1" applyFill="1" applyBorder="1" applyAlignment="1">
      <alignment horizontal="left" readingOrder="1"/>
    </xf>
    <xf numFmtId="0" fontId="13" fillId="2" borderId="3" xfId="0" applyFont="1" applyFill="1" applyBorder="1" applyAlignment="1">
      <alignment/>
    </xf>
    <xf numFmtId="0" fontId="13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2" fillId="0" borderId="5" xfId="0" applyFont="1" applyBorder="1" applyAlignment="1">
      <alignment horizontal="left" wrapText="1" indent="1" readingOrder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left" readingOrder="1"/>
    </xf>
    <xf numFmtId="0" fontId="0" fillId="0" borderId="8" xfId="0" applyBorder="1" applyAlignment="1">
      <alignment/>
    </xf>
    <xf numFmtId="0" fontId="13" fillId="2" borderId="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0" fillId="0" borderId="5" xfId="0" applyBorder="1" applyAlignment="1">
      <alignment horizontal="left" indent="1"/>
    </xf>
    <xf numFmtId="0" fontId="13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0" fillId="0" borderId="7" xfId="0" applyBorder="1" applyAlignment="1">
      <alignment horizontal="left" indent="1"/>
    </xf>
    <xf numFmtId="2" fontId="13" fillId="2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72" fontId="6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172" fontId="6" fillId="0" borderId="8" xfId="0" applyNumberFormat="1" applyFont="1" applyBorder="1" applyAlignment="1">
      <alignment/>
    </xf>
    <xf numFmtId="0" fontId="13" fillId="2" borderId="4" xfId="0" applyFont="1" applyFill="1" applyBorder="1" applyAlignment="1">
      <alignment/>
    </xf>
    <xf numFmtId="0" fontId="6" fillId="0" borderId="6" xfId="0" applyFont="1" applyBorder="1" applyAlignment="1">
      <alignment/>
    </xf>
    <xf numFmtId="0" fontId="13" fillId="2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0" fillId="0" borderId="0" xfId="0" applyFont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Field of view for a specified focal length 
(384x288 &amp; 640x480 detectors)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3475"/>
          <c:w val="0.891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'Area Field of View'!$A$9</c:f>
              <c:strCache>
                <c:ptCount val="1"/>
                <c:pt idx="0">
                  <c:v>640 Horizontal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'Area Field of View'!$B$6:$T$6</c:f>
              <c:numCache/>
            </c:numRef>
          </c:cat>
          <c:val>
            <c:numRef>
              <c:f>'Area Field of View'!$B$9:$T$9</c:f>
              <c:numCache/>
            </c:numRef>
          </c:val>
          <c:smooth val="0"/>
        </c:ser>
        <c:ser>
          <c:idx val="1"/>
          <c:order val="1"/>
          <c:tx>
            <c:strRef>
              <c:f>'Area Field of View'!$A$10</c:f>
              <c:strCache>
                <c:ptCount val="1"/>
                <c:pt idx="0">
                  <c:v>480 Vertical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'Area Field of View'!$B$6:$T$6</c:f>
              <c:numCache/>
            </c:numRef>
          </c:cat>
          <c:val>
            <c:numRef>
              <c:f>'Area Field of View'!$B$10:$T$10</c:f>
              <c:numCache/>
            </c:numRef>
          </c:val>
          <c:smooth val="0"/>
        </c:ser>
        <c:ser>
          <c:idx val="2"/>
          <c:order val="2"/>
          <c:tx>
            <c:strRef>
              <c:f>'Area Field of View'!$A$11</c:f>
              <c:strCache>
                <c:ptCount val="1"/>
                <c:pt idx="0">
                  <c:v>384 Horizontal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'Area Field of View'!$B$6:$T$6</c:f>
              <c:numCache/>
            </c:numRef>
          </c:cat>
          <c:val>
            <c:numRef>
              <c:f>'Area Field of View'!$B$11:$T$11</c:f>
              <c:numCache/>
            </c:numRef>
          </c:val>
          <c:smooth val="0"/>
        </c:ser>
        <c:ser>
          <c:idx val="3"/>
          <c:order val="3"/>
          <c:tx>
            <c:strRef>
              <c:f>'Area Field of View'!$A$12</c:f>
              <c:strCache>
                <c:ptCount val="1"/>
                <c:pt idx="0">
                  <c:v>288 Vertical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'Area Field of View'!$B$6:$T$6</c:f>
              <c:numCache/>
            </c:numRef>
          </c:cat>
          <c:val>
            <c:numRef>
              <c:f>'Area Field of View'!$B$12:$T$12</c:f>
              <c:numCache/>
            </c:numRef>
          </c:val>
          <c:smooth val="0"/>
        </c:ser>
        <c:axId val="62513593"/>
        <c:axId val="25751426"/>
      </c:lineChart>
      <c:catAx>
        <c:axId val="6251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Working Distance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51426"/>
        <c:crosses val="autoZero"/>
        <c:auto val="1"/>
        <c:lblOffset val="100"/>
        <c:noMultiLvlLbl val="0"/>
      </c:catAx>
      <c:valAx>
        <c:axId val="2575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Field of View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3593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Resolution on target for a specified focal length
(25μm detectors)</a:t>
            </a:r>
          </a:p>
        </c:rich>
      </c:tx>
      <c:layout>
        <c:manualLayout>
          <c:xMode val="factor"/>
          <c:yMode val="factor"/>
          <c:x val="0.003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375"/>
          <c:w val="0.91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'Area Field of View'!$A$13</c:f>
              <c:strCache>
                <c:ptCount val="1"/>
                <c:pt idx="0">
                  <c:v>Resolution on target [pixel/mm]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'Area Field of View'!$B$6:$T$6</c:f>
              <c:numCache/>
            </c:numRef>
          </c:cat>
          <c:val>
            <c:numRef>
              <c:f>'Area Field of View'!$B$13:$T$13</c:f>
              <c:numCache/>
            </c:numRef>
          </c:val>
          <c:smooth val="0"/>
        </c:ser>
        <c:axId val="30436243"/>
        <c:axId val="5490732"/>
      </c:lineChart>
      <c:catAx>
        <c:axId val="3043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Working Distance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732"/>
        <c:crosses val="autoZero"/>
        <c:auto val="1"/>
        <c:lblOffset val="100"/>
        <c:noMultiLvlLbl val="0"/>
      </c:catAx>
      <c:valAx>
        <c:axId val="549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[Pixels / 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624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Field of View for 25um Pixel Pitch Detectors
(384x288 and 640x480)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05"/>
          <c:w val="0.894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'Angular Field of View'!$A$5</c:f>
              <c:strCache>
                <c:ptCount val="1"/>
                <c:pt idx="0">
                  <c:v>640 Horizontal Pixels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'Angular Field of View'!$B$3:$U$3</c:f>
              <c:numCache/>
            </c:numRef>
          </c:cat>
          <c:val>
            <c:numRef>
              <c:f>'Angular Field of View'!$B$5:$U$5</c:f>
              <c:numCache/>
            </c:numRef>
          </c:val>
          <c:smooth val="0"/>
        </c:ser>
        <c:ser>
          <c:idx val="1"/>
          <c:order val="1"/>
          <c:tx>
            <c:strRef>
              <c:f>'Angular Field of View'!$A$6</c:f>
              <c:strCache>
                <c:ptCount val="1"/>
                <c:pt idx="0">
                  <c:v>480 Vertical Pixels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'Angular Field of View'!$B$3:$U$3</c:f>
              <c:numCache/>
            </c:numRef>
          </c:cat>
          <c:val>
            <c:numRef>
              <c:f>'Angular Field of View'!$B$6:$U$6</c:f>
              <c:numCache/>
            </c:numRef>
          </c:val>
          <c:smooth val="0"/>
        </c:ser>
        <c:ser>
          <c:idx val="4"/>
          <c:order val="2"/>
          <c:tx>
            <c:strRef>
              <c:f>'Angular Field of View'!$A$8</c:f>
              <c:strCache>
                <c:ptCount val="1"/>
                <c:pt idx="0">
                  <c:v>384 Horizontal Pixels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'Angular Field of View'!$B$3:$U$3</c:f>
              <c:numCache/>
            </c:numRef>
          </c:cat>
          <c:val>
            <c:numRef>
              <c:f>'Angular Field of View'!$B$8:$U$8</c:f>
              <c:numCache/>
            </c:numRef>
          </c:val>
          <c:smooth val="0"/>
        </c:ser>
        <c:ser>
          <c:idx val="2"/>
          <c:order val="3"/>
          <c:tx>
            <c:strRef>
              <c:f>'Angular Field of View'!$A$9</c:f>
              <c:strCache>
                <c:ptCount val="1"/>
                <c:pt idx="0">
                  <c:v>288 Vertical Pixels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'Angular Field of View'!$B$3:$U$3</c:f>
              <c:numCache/>
            </c:numRef>
          </c:cat>
          <c:val>
            <c:numRef>
              <c:f>'Angular Field of View'!$B$9:$U$9</c:f>
              <c:numCache/>
            </c:numRef>
          </c:val>
          <c:smooth val="0"/>
        </c:ser>
        <c:axId val="49416589"/>
        <c:axId val="42096118"/>
      </c:lineChart>
      <c:catAx>
        <c:axId val="4941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Focal Length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2096118"/>
        <c:crosses val="autoZero"/>
        <c:auto val="0"/>
        <c:lblOffset val="100"/>
        <c:noMultiLvlLbl val="0"/>
      </c:catAx>
      <c:valAx>
        <c:axId val="420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416589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2445"/>
        </c:manualLayout>
      </c:layout>
      <c:overlay val="0"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Theoretical ranges for a 1,7x0,5m human target for a 25um detector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(Based on worst case Johnson's Criteria without compensation for reduced visibility)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4"/>
          <c:w val="0.933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'Ranges for a human target'!$A$4</c:f>
              <c:strCache>
                <c:ptCount val="1"/>
                <c:pt idx="0">
                  <c:v>Detection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'Ranges for a human target'!$B$3:$U$3</c:f>
              <c:numCache/>
            </c:numRef>
          </c:cat>
          <c:val>
            <c:numRef>
              <c:f>'Ranges for a human target'!$B$4:$U$4</c:f>
              <c:numCache/>
            </c:numRef>
          </c:val>
          <c:smooth val="0"/>
        </c:ser>
        <c:ser>
          <c:idx val="1"/>
          <c:order val="1"/>
          <c:tx>
            <c:strRef>
              <c:f>'Ranges for a human target'!$A$5</c:f>
              <c:strCache>
                <c:ptCount val="1"/>
                <c:pt idx="0">
                  <c:v>Orientation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'Ranges for a human target'!$B$3:$U$3</c:f>
              <c:numCache/>
            </c:numRef>
          </c:cat>
          <c:val>
            <c:numRef>
              <c:f>'Ranges for a human target'!$B$5:$U$5</c:f>
              <c:numCache/>
            </c:numRef>
          </c:val>
          <c:smooth val="0"/>
        </c:ser>
        <c:ser>
          <c:idx val="2"/>
          <c:order val="2"/>
          <c:tx>
            <c:strRef>
              <c:f>'Ranges for a human target'!$A$6</c:f>
              <c:strCache>
                <c:ptCount val="1"/>
                <c:pt idx="0">
                  <c:v>Recognition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'Ranges for a human target'!$B$3:$U$3</c:f>
              <c:numCache/>
            </c:numRef>
          </c:cat>
          <c:val>
            <c:numRef>
              <c:f>'Ranges for a human target'!$B$6:$U$6</c:f>
              <c:numCache/>
            </c:numRef>
          </c:val>
          <c:smooth val="0"/>
        </c:ser>
        <c:ser>
          <c:idx val="3"/>
          <c:order val="3"/>
          <c:tx>
            <c:strRef>
              <c:f>'Ranges for a human target'!$A$7</c:f>
              <c:strCache>
                <c:ptCount val="1"/>
                <c:pt idx="0">
                  <c:v>Identification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'Ranges for a human target'!$B$3:$U$3</c:f>
              <c:numCache/>
            </c:numRef>
          </c:cat>
          <c:val>
            <c:numRef>
              <c:f>'Ranges for a human target'!$B$7:$U$7</c:f>
              <c:numCache/>
            </c:numRef>
          </c:val>
          <c:smooth val="0"/>
        </c:ser>
        <c:axId val="43320743"/>
        <c:axId val="54342368"/>
      </c:lineChart>
      <c:catAx>
        <c:axId val="433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Focal length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42368"/>
        <c:crosses val="autoZero"/>
        <c:auto val="1"/>
        <c:lblOffset val="100"/>
        <c:noMultiLvlLbl val="0"/>
      </c:catAx>
      <c:valAx>
        <c:axId val="54342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320743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75"/>
          <c:y val="0.2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Theoretical ranges for a 2,3x2,3m NATO target for a 25um detector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(Based on worst case Johnson's Criteria without compensation for reduced visibility)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35"/>
          <c:w val="0.926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'Ranges for a NATO target'!$A$4</c:f>
              <c:strCache>
                <c:ptCount val="1"/>
                <c:pt idx="0">
                  <c:v>Detection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'Ranges for a NATO target'!$B$3:$U$3</c:f>
              <c:numCache/>
            </c:numRef>
          </c:cat>
          <c:val>
            <c:numRef>
              <c:f>'Ranges for a NATO target'!$B$4:$U$4</c:f>
              <c:numCache/>
            </c:numRef>
          </c:val>
          <c:smooth val="0"/>
        </c:ser>
        <c:ser>
          <c:idx val="1"/>
          <c:order val="1"/>
          <c:tx>
            <c:strRef>
              <c:f>'Ranges for a NATO target'!$A$5</c:f>
              <c:strCache>
                <c:ptCount val="1"/>
                <c:pt idx="0">
                  <c:v>Orientation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'Ranges for a NATO target'!$B$3:$U$3</c:f>
              <c:numCache/>
            </c:numRef>
          </c:cat>
          <c:val>
            <c:numRef>
              <c:f>'Ranges for a NATO target'!$B$5:$U$5</c:f>
              <c:numCache/>
            </c:numRef>
          </c:val>
          <c:smooth val="0"/>
        </c:ser>
        <c:ser>
          <c:idx val="2"/>
          <c:order val="2"/>
          <c:tx>
            <c:strRef>
              <c:f>'Ranges for a NATO target'!$A$6</c:f>
              <c:strCache>
                <c:ptCount val="1"/>
                <c:pt idx="0">
                  <c:v>Recognition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'Ranges for a NATO target'!$B$3:$U$3</c:f>
              <c:numCache/>
            </c:numRef>
          </c:cat>
          <c:val>
            <c:numRef>
              <c:f>'Ranges for a NATO target'!$B$6:$U$6</c:f>
              <c:numCache/>
            </c:numRef>
          </c:val>
          <c:smooth val="0"/>
        </c:ser>
        <c:ser>
          <c:idx val="3"/>
          <c:order val="3"/>
          <c:tx>
            <c:strRef>
              <c:f>'Ranges for a NATO target'!$A$7</c:f>
              <c:strCache>
                <c:ptCount val="1"/>
                <c:pt idx="0">
                  <c:v>Identification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'Ranges for a NATO target'!$B$3:$U$3</c:f>
              <c:numCache/>
            </c:numRef>
          </c:cat>
          <c:val>
            <c:numRef>
              <c:f>'Ranges for a NATO target'!$B$7:$U$7</c:f>
              <c:numCache/>
            </c:numRef>
          </c:val>
          <c:smooth val="0"/>
        </c:ser>
        <c:axId val="19319265"/>
        <c:axId val="39655658"/>
      </c:lineChart>
      <c:catAx>
        <c:axId val="193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Focal Length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55658"/>
        <c:crosses val="autoZero"/>
        <c:auto val="1"/>
        <c:lblOffset val="100"/>
        <c:noMultiLvlLbl val="0"/>
      </c:catAx>
      <c:valAx>
        <c:axId val="3965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19265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"/>
          <c:y val="0.21575"/>
        </c:manualLayout>
      </c:layout>
      <c:overlay val="0"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123825</xdr:rowOff>
    </xdr:from>
    <xdr:to>
      <xdr:col>7</xdr:col>
      <xdr:colOff>9525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050" y="2219325"/>
        <a:ext cx="3952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13</xdr:row>
      <xdr:rowOff>123825</xdr:rowOff>
    </xdr:from>
    <xdr:to>
      <xdr:col>20</xdr:col>
      <xdr:colOff>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4086225" y="2219325"/>
        <a:ext cx="39624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11</xdr:row>
      <xdr:rowOff>114300</xdr:rowOff>
    </xdr:from>
    <xdr:to>
      <xdr:col>16</xdr:col>
      <xdr:colOff>200025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685800" y="2066925"/>
        <a:ext cx="5600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57150</xdr:rowOff>
    </xdr:from>
    <xdr:to>
      <xdr:col>17</xdr:col>
      <xdr:colOff>47625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1171575" y="1419225"/>
        <a:ext cx="6143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8</xdr:row>
      <xdr:rowOff>85725</xdr:rowOff>
    </xdr:from>
    <xdr:to>
      <xdr:col>17</xdr:col>
      <xdr:colOff>276225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200150" y="1447800"/>
        <a:ext cx="6381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7">
      <selection activeCell="A35" sqref="A35"/>
    </sheetView>
  </sheetViews>
  <sheetFormatPr defaultColWidth="9.140625" defaultRowHeight="12.75"/>
  <cols>
    <col min="1" max="1" width="52.28125" style="0" customWidth="1"/>
    <col min="2" max="2" width="7.57421875" style="0" customWidth="1"/>
    <col min="3" max="3" width="15.8515625" style="0" customWidth="1"/>
    <col min="4" max="4" width="10.421875" style="0" customWidth="1"/>
    <col min="5" max="5" width="8.7109375" style="0" customWidth="1"/>
    <col min="6" max="6" width="10.00390625" style="0" customWidth="1"/>
    <col min="7" max="22" width="5.7109375" style="0" customWidth="1"/>
  </cols>
  <sheetData>
    <row r="1" ht="15.75">
      <c r="A1" s="1" t="s">
        <v>46</v>
      </c>
    </row>
    <row r="2" ht="15.75">
      <c r="A2" s="1"/>
    </row>
    <row r="3" spans="1:3" ht="12.75">
      <c r="A3" s="34" t="s">
        <v>6</v>
      </c>
      <c r="B3" s="35"/>
      <c r="C3" s="49" t="s">
        <v>47</v>
      </c>
    </row>
    <row r="4" spans="1:3" ht="12.75">
      <c r="A4" s="36" t="s">
        <v>48</v>
      </c>
      <c r="B4" s="31">
        <v>25</v>
      </c>
      <c r="C4" s="50"/>
    </row>
    <row r="5" spans="1:3" ht="12.75">
      <c r="A5" s="36" t="s">
        <v>1</v>
      </c>
      <c r="B5" s="51">
        <f>25*384/1000</f>
        <v>9.6</v>
      </c>
      <c r="C5" s="52">
        <f>(B5^2+B6^2)^0.5</f>
        <v>12</v>
      </c>
    </row>
    <row r="6" spans="1:3" ht="12.75">
      <c r="A6" s="36" t="s">
        <v>2</v>
      </c>
      <c r="B6" s="51">
        <f>B4*288/1000</f>
        <v>7.2</v>
      </c>
      <c r="C6" s="52"/>
    </row>
    <row r="7" spans="1:3" ht="12.75">
      <c r="A7" s="37" t="s">
        <v>7</v>
      </c>
      <c r="B7" s="38"/>
      <c r="C7" s="38"/>
    </row>
    <row r="8" spans="1:3" ht="12.75">
      <c r="A8" s="36" t="s">
        <v>49</v>
      </c>
      <c r="B8" s="31">
        <v>25</v>
      </c>
      <c r="C8" s="50"/>
    </row>
    <row r="9" spans="1:3" ht="12.75">
      <c r="A9" s="36" t="s">
        <v>3</v>
      </c>
      <c r="B9" s="51">
        <f>B4*640/1000</f>
        <v>16</v>
      </c>
      <c r="C9" s="52">
        <f>(B9^2+B10^2)^0.5</f>
        <v>20</v>
      </c>
    </row>
    <row r="10" spans="1:3" ht="12.75">
      <c r="A10" s="39" t="s">
        <v>4</v>
      </c>
      <c r="B10" s="53">
        <f>B4*480/1000</f>
        <v>12</v>
      </c>
      <c r="C10" s="54"/>
    </row>
    <row r="11" ht="12.75">
      <c r="A11" s="22"/>
    </row>
    <row r="12" spans="1:4" ht="28.5" customHeight="1">
      <c r="A12" s="24" t="s">
        <v>36</v>
      </c>
      <c r="B12" s="25" t="s">
        <v>39</v>
      </c>
      <c r="C12" s="26" t="s">
        <v>38</v>
      </c>
      <c r="D12" s="27" t="s">
        <v>40</v>
      </c>
    </row>
    <row r="13" spans="1:4" ht="12.75">
      <c r="A13" s="28" t="s">
        <v>28</v>
      </c>
      <c r="B13" s="29">
        <v>2</v>
      </c>
      <c r="C13" s="30">
        <v>1</v>
      </c>
      <c r="D13" s="31">
        <v>-0.5</v>
      </c>
    </row>
    <row r="14" spans="1:4" ht="25.5">
      <c r="A14" s="28" t="s">
        <v>29</v>
      </c>
      <c r="B14" s="29">
        <v>2.8</v>
      </c>
      <c r="C14" s="30">
        <v>0.8</v>
      </c>
      <c r="D14" s="31">
        <v>-0.4</v>
      </c>
    </row>
    <row r="15" spans="1:4" ht="25.5">
      <c r="A15" s="28" t="s">
        <v>30</v>
      </c>
      <c r="B15" s="29">
        <v>8</v>
      </c>
      <c r="C15" s="30">
        <v>1.6</v>
      </c>
      <c r="D15" s="31">
        <v>-0.4</v>
      </c>
    </row>
    <row r="16" spans="1:4" ht="25.5">
      <c r="A16" s="28" t="s">
        <v>31</v>
      </c>
      <c r="B16" s="29">
        <v>12.8</v>
      </c>
      <c r="C16" s="30">
        <v>3.2</v>
      </c>
      <c r="D16" s="31">
        <v>-2.8</v>
      </c>
    </row>
    <row r="17" spans="1:4" ht="12.75">
      <c r="A17" s="32" t="s">
        <v>27</v>
      </c>
      <c r="B17" s="19"/>
      <c r="C17" s="19"/>
      <c r="D17" s="33"/>
    </row>
    <row r="18" ht="12.75">
      <c r="A18" s="22"/>
    </row>
    <row r="19" spans="1:2" ht="12.75">
      <c r="A19" s="34" t="s">
        <v>10</v>
      </c>
      <c r="B19" s="47"/>
    </row>
    <row r="20" spans="1:2" ht="12.75">
      <c r="A20" s="41" t="s">
        <v>13</v>
      </c>
      <c r="B20" s="48">
        <v>1.7</v>
      </c>
    </row>
    <row r="21" spans="1:2" ht="12.75">
      <c r="A21" s="43" t="s">
        <v>32</v>
      </c>
      <c r="B21" s="44">
        <f>B13+C13</f>
        <v>3</v>
      </c>
    </row>
    <row r="22" spans="1:2" ht="12.75">
      <c r="A22" s="43" t="s">
        <v>33</v>
      </c>
      <c r="B22" s="44">
        <f>B14+C14</f>
        <v>3.5999999999999996</v>
      </c>
    </row>
    <row r="23" spans="1:2" ht="25.5">
      <c r="A23" s="43" t="s">
        <v>34</v>
      </c>
      <c r="B23" s="44">
        <f>B15+C15</f>
        <v>9.6</v>
      </c>
    </row>
    <row r="24" spans="1:2" ht="12.75" customHeight="1">
      <c r="A24" s="45" t="s">
        <v>35</v>
      </c>
      <c r="B24" s="46">
        <f>12.8+3.2</f>
        <v>16</v>
      </c>
    </row>
    <row r="25" spans="1:2" ht="12" customHeight="1">
      <c r="A25" s="7"/>
      <c r="B25" s="23"/>
    </row>
    <row r="26" spans="1:4" ht="12.75">
      <c r="A26" s="34" t="s">
        <v>11</v>
      </c>
      <c r="B26" s="40"/>
      <c r="C26" s="7"/>
      <c r="D26" s="7"/>
    </row>
    <row r="27" spans="1:2" ht="12.75">
      <c r="A27" s="41" t="s">
        <v>12</v>
      </c>
      <c r="B27" s="42">
        <v>2.3</v>
      </c>
    </row>
    <row r="28" spans="1:2" ht="12.75">
      <c r="A28" s="43" t="s">
        <v>32</v>
      </c>
      <c r="B28" s="44">
        <f>B13+C13</f>
        <v>3</v>
      </c>
    </row>
    <row r="29" spans="1:2" ht="12.75">
      <c r="A29" s="43" t="s">
        <v>33</v>
      </c>
      <c r="B29" s="44">
        <f>B14+C14</f>
        <v>3.5999999999999996</v>
      </c>
    </row>
    <row r="30" spans="1:2" ht="25.5">
      <c r="A30" s="43" t="s">
        <v>34</v>
      </c>
      <c r="B30" s="44">
        <f>B15+C15</f>
        <v>9.6</v>
      </c>
    </row>
    <row r="31" spans="1:2" ht="15" customHeight="1">
      <c r="A31" s="45" t="s">
        <v>35</v>
      </c>
      <c r="B31" s="46">
        <f>B16+C16</f>
        <v>16</v>
      </c>
    </row>
    <row r="34" ht="15.75">
      <c r="A34" s="21"/>
    </row>
    <row r="35" ht="15.75">
      <c r="A35" s="2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25">
      <selection activeCell="E40" sqref="E40"/>
    </sheetView>
  </sheetViews>
  <sheetFormatPr defaultColWidth="9.140625" defaultRowHeight="12.75"/>
  <cols>
    <col min="1" max="1" width="30.28125" style="0" bestFit="1" customWidth="1"/>
    <col min="2" max="2" width="5.57421875" style="0" bestFit="1" customWidth="1"/>
    <col min="3" max="20" width="4.7109375" style="0" customWidth="1"/>
  </cols>
  <sheetData>
    <row r="1" ht="18">
      <c r="A1" s="55" t="s">
        <v>52</v>
      </c>
    </row>
    <row r="4" spans="1:3" ht="12.75">
      <c r="A4" s="2" t="s">
        <v>0</v>
      </c>
      <c r="B4" s="17">
        <v>18</v>
      </c>
      <c r="C4" s="16" t="s">
        <v>20</v>
      </c>
    </row>
    <row r="5" spans="2:3" ht="6.75" customHeight="1">
      <c r="B5" s="12"/>
      <c r="C5" s="13"/>
    </row>
    <row r="6" spans="1:20" ht="12.75">
      <c r="A6" s="3" t="s">
        <v>18</v>
      </c>
      <c r="B6" s="3">
        <v>100</v>
      </c>
      <c r="C6" s="3">
        <v>150</v>
      </c>
      <c r="D6" s="3">
        <v>200</v>
      </c>
      <c r="E6" s="3">
        <v>250</v>
      </c>
      <c r="F6" s="3">
        <v>300</v>
      </c>
      <c r="G6" s="3">
        <v>350</v>
      </c>
      <c r="H6" s="3">
        <v>400</v>
      </c>
      <c r="I6" s="3">
        <v>450</v>
      </c>
      <c r="J6" s="3">
        <v>500</v>
      </c>
      <c r="K6" s="3">
        <v>550</v>
      </c>
      <c r="L6" s="3">
        <v>600</v>
      </c>
      <c r="M6" s="3">
        <v>650</v>
      </c>
      <c r="N6" s="3">
        <v>700</v>
      </c>
      <c r="O6" s="3">
        <v>750</v>
      </c>
      <c r="P6" s="3">
        <v>800</v>
      </c>
      <c r="Q6" s="3">
        <v>850</v>
      </c>
      <c r="R6" s="3">
        <v>900</v>
      </c>
      <c r="S6" s="3">
        <v>950</v>
      </c>
      <c r="T6" s="3">
        <v>1000</v>
      </c>
    </row>
    <row r="7" spans="1:20" ht="12.75">
      <c r="A7" s="14" t="s">
        <v>19</v>
      </c>
      <c r="B7" s="10">
        <f>B6/25.4</f>
        <v>3.937007874015748</v>
      </c>
      <c r="C7" s="10">
        <f aca="true" t="shared" si="0" ref="C7:T7">C6/25.4</f>
        <v>5.905511811023622</v>
      </c>
      <c r="D7" s="10">
        <f t="shared" si="0"/>
        <v>7.874015748031496</v>
      </c>
      <c r="E7" s="10">
        <f t="shared" si="0"/>
        <v>9.84251968503937</v>
      </c>
      <c r="F7" s="10">
        <f t="shared" si="0"/>
        <v>11.811023622047244</v>
      </c>
      <c r="G7" s="10">
        <f t="shared" si="0"/>
        <v>13.779527559055119</v>
      </c>
      <c r="H7" s="10">
        <f t="shared" si="0"/>
        <v>15.748031496062993</v>
      </c>
      <c r="I7" s="10">
        <f t="shared" si="0"/>
        <v>17.716535433070867</v>
      </c>
      <c r="J7" s="10">
        <f t="shared" si="0"/>
        <v>19.68503937007874</v>
      </c>
      <c r="K7" s="10">
        <f t="shared" si="0"/>
        <v>21.653543307086615</v>
      </c>
      <c r="L7" s="10">
        <f t="shared" si="0"/>
        <v>23.62204724409449</v>
      </c>
      <c r="M7" s="10">
        <f t="shared" si="0"/>
        <v>25.590551181102363</v>
      </c>
      <c r="N7" s="10">
        <f t="shared" si="0"/>
        <v>27.559055118110237</v>
      </c>
      <c r="O7" s="10">
        <f t="shared" si="0"/>
        <v>29.52755905511811</v>
      </c>
      <c r="P7" s="10">
        <f t="shared" si="0"/>
        <v>31.496062992125985</v>
      </c>
      <c r="Q7" s="10">
        <f t="shared" si="0"/>
        <v>33.46456692913386</v>
      </c>
      <c r="R7" s="10">
        <f t="shared" si="0"/>
        <v>35.43307086614173</v>
      </c>
      <c r="S7" s="10">
        <f t="shared" si="0"/>
        <v>37.40157480314961</v>
      </c>
      <c r="T7" s="10">
        <f t="shared" si="0"/>
        <v>39.37007874015748</v>
      </c>
    </row>
    <row r="8" spans="1:20" ht="12.75">
      <c r="A8" s="4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2.75">
      <c r="A9" t="s">
        <v>22</v>
      </c>
      <c r="B9" s="15">
        <f>B6*Detector!$B$9/$B$4</f>
        <v>88.88888888888889</v>
      </c>
      <c r="C9" s="15">
        <f>C6*Detector!$B$9/$B$4</f>
        <v>133.33333333333334</v>
      </c>
      <c r="D9" s="15">
        <f>D6*Detector!$B$9/$B$4</f>
        <v>177.77777777777777</v>
      </c>
      <c r="E9" s="15">
        <f>E6*Detector!$B$9/$B$4</f>
        <v>222.22222222222223</v>
      </c>
      <c r="F9" s="15">
        <f>F6*Detector!$B$9/$B$4</f>
        <v>266.6666666666667</v>
      </c>
      <c r="G9" s="15">
        <f>G6*Detector!$B$9/$B$4</f>
        <v>311.1111111111111</v>
      </c>
      <c r="H9" s="15">
        <f>H6*Detector!$B$9/$B$4</f>
        <v>355.55555555555554</v>
      </c>
      <c r="I9" s="15">
        <f>I6*Detector!$B$9/$B$4</f>
        <v>400</v>
      </c>
      <c r="J9" s="15">
        <f>J6*Detector!$B$9/$B$4</f>
        <v>444.44444444444446</v>
      </c>
      <c r="K9" s="15">
        <f>K6*Detector!$B$9/$B$4</f>
        <v>488.8888888888889</v>
      </c>
      <c r="L9" s="15">
        <f>L6*Detector!$B$9/$B$4</f>
        <v>533.3333333333334</v>
      </c>
      <c r="M9" s="15">
        <f>M6*Detector!$B$9/$B$4</f>
        <v>577.7777777777778</v>
      </c>
      <c r="N9" s="15">
        <f>N6*Detector!$B$9/$B$4</f>
        <v>622.2222222222222</v>
      </c>
      <c r="O9" s="15">
        <f>O6*Detector!$B$9/$B$4</f>
        <v>666.6666666666666</v>
      </c>
      <c r="P9" s="15">
        <f>P6*Detector!$B$9/$B$4</f>
        <v>711.1111111111111</v>
      </c>
      <c r="Q9" s="15">
        <f>Q6*Detector!$B$9/$B$4</f>
        <v>755.5555555555555</v>
      </c>
      <c r="R9" s="15">
        <f>R6*Detector!$B$9/$B$4</f>
        <v>800</v>
      </c>
      <c r="S9" s="15">
        <f>S6*Detector!$B$9/$B$4</f>
        <v>844.4444444444445</v>
      </c>
      <c r="T9" s="15">
        <f>T6*Detector!$B$9/$B$4</f>
        <v>888.8888888888889</v>
      </c>
    </row>
    <row r="10" spans="1:20" ht="12.75">
      <c r="A10" t="s">
        <v>23</v>
      </c>
      <c r="B10" s="15">
        <f>B6*Detector!$B$10/$B$4</f>
        <v>66.66666666666667</v>
      </c>
      <c r="C10" s="15">
        <f>C6*Detector!$B$10/$B$4</f>
        <v>100</v>
      </c>
      <c r="D10" s="15">
        <f>D6*Detector!$B$10/$B$4</f>
        <v>133.33333333333334</v>
      </c>
      <c r="E10" s="15">
        <f>E6*Detector!$B$10/$B$4</f>
        <v>166.66666666666666</v>
      </c>
      <c r="F10" s="15">
        <f>F6*Detector!$B$10/$B$4</f>
        <v>200</v>
      </c>
      <c r="G10" s="15">
        <f>G6*Detector!$B$10/$B$4</f>
        <v>233.33333333333334</v>
      </c>
      <c r="H10" s="15">
        <f>H6*Detector!$B$10/$B$4</f>
        <v>266.6666666666667</v>
      </c>
      <c r="I10" s="15">
        <f>I6*Detector!$B$10/$B$4</f>
        <v>300</v>
      </c>
      <c r="J10" s="15">
        <f>J6*Detector!$B$10/$B$4</f>
        <v>333.3333333333333</v>
      </c>
      <c r="K10" s="15">
        <f>K6*Detector!$B$10/$B$4</f>
        <v>366.6666666666667</v>
      </c>
      <c r="L10" s="15">
        <f>L6*Detector!$B$10/$B$4</f>
        <v>400</v>
      </c>
      <c r="M10" s="15">
        <f>M6*Detector!$B$10/$B$4</f>
        <v>433.3333333333333</v>
      </c>
      <c r="N10" s="15">
        <f>N6*Detector!$B$10/$B$4</f>
        <v>466.6666666666667</v>
      </c>
      <c r="O10" s="15">
        <f>O6*Detector!$B$10/$B$4</f>
        <v>500</v>
      </c>
      <c r="P10" s="15">
        <f>P6*Detector!$B$10/$B$4</f>
        <v>533.3333333333334</v>
      </c>
      <c r="Q10" s="15">
        <f>Q6*Detector!$B$10/$B$4</f>
        <v>566.6666666666666</v>
      </c>
      <c r="R10" s="15">
        <f>R6*Detector!$B$10/$B$4</f>
        <v>600</v>
      </c>
      <c r="S10" s="15">
        <f>S6*Detector!$B$10/$B$4</f>
        <v>633.3333333333334</v>
      </c>
      <c r="T10" s="15">
        <f>T6*Detector!$B$10/$B$4</f>
        <v>666.6666666666666</v>
      </c>
    </row>
    <row r="11" spans="1:20" ht="12.75">
      <c r="A11" t="s">
        <v>24</v>
      </c>
      <c r="B11" s="15">
        <f>B6*Detector!$B$5/$B$4</f>
        <v>53.333333333333336</v>
      </c>
      <c r="C11" s="15">
        <f>C6*Detector!$B$5/$B$4</f>
        <v>80</v>
      </c>
      <c r="D11" s="15">
        <f>D6*Detector!$B$5/$B$4</f>
        <v>106.66666666666667</v>
      </c>
      <c r="E11" s="15">
        <f>E6*Detector!$B$5/$B$4</f>
        <v>133.33333333333334</v>
      </c>
      <c r="F11" s="15">
        <f>F6*Detector!$B$5/$B$4</f>
        <v>160</v>
      </c>
      <c r="G11" s="15">
        <f>G6*Detector!$B$5/$B$4</f>
        <v>186.66666666666666</v>
      </c>
      <c r="H11" s="15">
        <f>H6*Detector!$B$5/$B$4</f>
        <v>213.33333333333334</v>
      </c>
      <c r="I11" s="15">
        <f>I6*Detector!$B$5/$B$4</f>
        <v>240</v>
      </c>
      <c r="J11" s="15">
        <f>J6*Detector!$B$5/$B$4</f>
        <v>266.6666666666667</v>
      </c>
      <c r="K11" s="15">
        <f>K6*Detector!$B$5/$B$4</f>
        <v>293.3333333333333</v>
      </c>
      <c r="L11" s="15">
        <f>L6*Detector!$B$5/$B$4</f>
        <v>320</v>
      </c>
      <c r="M11" s="15">
        <f>M6*Detector!$B$5/$B$4</f>
        <v>346.6666666666667</v>
      </c>
      <c r="N11" s="15">
        <f>N6*Detector!$B$5/$B$4</f>
        <v>373.3333333333333</v>
      </c>
      <c r="O11" s="15">
        <f>O6*Detector!$B$5/$B$4</f>
        <v>400</v>
      </c>
      <c r="P11" s="15">
        <f>P6*Detector!$B$5/$B$4</f>
        <v>426.6666666666667</v>
      </c>
      <c r="Q11" s="15">
        <f>Q6*Detector!$B$5/$B$4</f>
        <v>453.3333333333333</v>
      </c>
      <c r="R11" s="15">
        <f>R6*Detector!$B$5/$B$4</f>
        <v>480</v>
      </c>
      <c r="S11" s="15">
        <f>S6*Detector!$B$5/$B$4</f>
        <v>506.6666666666667</v>
      </c>
      <c r="T11" s="15">
        <f>T6*Detector!$B$5/$B$4</f>
        <v>533.3333333333334</v>
      </c>
    </row>
    <row r="12" spans="1:20" ht="12.75">
      <c r="A12" s="19" t="s">
        <v>25</v>
      </c>
      <c r="B12" s="20">
        <f>B6*Detector!$B$6/$B$4</f>
        <v>40</v>
      </c>
      <c r="C12" s="20">
        <f>C6*Detector!$B$6/$B$4</f>
        <v>60</v>
      </c>
      <c r="D12" s="20">
        <f>D6*Detector!$B$6/$B$4</f>
        <v>80</v>
      </c>
      <c r="E12" s="20">
        <f>E6*Detector!$B$6/$B$4</f>
        <v>100</v>
      </c>
      <c r="F12" s="20">
        <f>F6*Detector!$B$6/$B$4</f>
        <v>120</v>
      </c>
      <c r="G12" s="20">
        <f>G6*Detector!$B$6/$B$4</f>
        <v>140</v>
      </c>
      <c r="H12" s="20">
        <f>H6*Detector!$B$6/$B$4</f>
        <v>160</v>
      </c>
      <c r="I12" s="20">
        <f>I6*Detector!$B$6/$B$4</f>
        <v>180</v>
      </c>
      <c r="J12" s="20">
        <f>J6*Detector!$B$6/$B$4</f>
        <v>200</v>
      </c>
      <c r="K12" s="20">
        <f>K6*Detector!$B$6/$B$4</f>
        <v>220</v>
      </c>
      <c r="L12" s="20">
        <f>L6*Detector!$B$6/$B$4</f>
        <v>240</v>
      </c>
      <c r="M12" s="20">
        <f>M6*Detector!$B$6/$B$4</f>
        <v>260</v>
      </c>
      <c r="N12" s="20">
        <f>N6*Detector!$B$6/$B$4</f>
        <v>280</v>
      </c>
      <c r="O12" s="20">
        <f>O6*Detector!$B$6/$B$4</f>
        <v>300</v>
      </c>
      <c r="P12" s="20">
        <f>P6*Detector!$B$6/$B$4</f>
        <v>320</v>
      </c>
      <c r="Q12" s="20">
        <f>Q6*Detector!$B$6/$B$4</f>
        <v>340</v>
      </c>
      <c r="R12" s="20">
        <f>R6*Detector!$B$6/$B$4</f>
        <v>360</v>
      </c>
      <c r="S12" s="20">
        <f>S6*Detector!$B$6/$B$4</f>
        <v>380</v>
      </c>
      <c r="T12" s="20">
        <f>T6*Detector!$B$6/$B$4</f>
        <v>400</v>
      </c>
    </row>
    <row r="13" spans="1:20" ht="12.75">
      <c r="A13" s="2" t="s">
        <v>26</v>
      </c>
      <c r="B13">
        <f>1/(B9/640)</f>
        <v>7.199999999999999</v>
      </c>
      <c r="C13">
        <f aca="true" t="shared" si="1" ref="C13:T13">1/(C9/640)</f>
        <v>4.8</v>
      </c>
      <c r="D13">
        <f t="shared" si="1"/>
        <v>3.5999999999999996</v>
      </c>
      <c r="E13">
        <f t="shared" si="1"/>
        <v>2.88</v>
      </c>
      <c r="F13">
        <f t="shared" si="1"/>
        <v>2.4</v>
      </c>
      <c r="G13">
        <f t="shared" si="1"/>
        <v>2.0571428571428574</v>
      </c>
      <c r="H13">
        <f t="shared" si="1"/>
        <v>1.7999999999999998</v>
      </c>
      <c r="I13">
        <f t="shared" si="1"/>
        <v>1.6</v>
      </c>
      <c r="J13">
        <f t="shared" si="1"/>
        <v>1.44</v>
      </c>
      <c r="K13">
        <f t="shared" si="1"/>
        <v>1.309090909090909</v>
      </c>
      <c r="L13">
        <f t="shared" si="1"/>
        <v>1.2</v>
      </c>
      <c r="M13">
        <f t="shared" si="1"/>
        <v>1.1076923076923075</v>
      </c>
      <c r="N13">
        <f t="shared" si="1"/>
        <v>1.0285714285714287</v>
      </c>
      <c r="O13">
        <f t="shared" si="1"/>
        <v>0.9600000000000002</v>
      </c>
      <c r="P13">
        <f t="shared" si="1"/>
        <v>0.8999999999999999</v>
      </c>
      <c r="Q13">
        <f t="shared" si="1"/>
        <v>0.8470588235294118</v>
      </c>
      <c r="R13">
        <f t="shared" si="1"/>
        <v>0.8</v>
      </c>
      <c r="S13">
        <f t="shared" si="1"/>
        <v>0.7578947368421053</v>
      </c>
      <c r="T13">
        <f t="shared" si="1"/>
        <v>0.72</v>
      </c>
    </row>
    <row r="45" ht="12.75">
      <c r="A45" t="s">
        <v>51</v>
      </c>
    </row>
  </sheetData>
  <printOptions/>
  <pageMargins left="0.67" right="0.75" top="0.18" bottom="0.1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22">
      <selection activeCell="U25" sqref="U25"/>
    </sheetView>
  </sheetViews>
  <sheetFormatPr defaultColWidth="9.140625" defaultRowHeight="12.75"/>
  <cols>
    <col min="1" max="1" width="20.57421875" style="0" bestFit="1" customWidth="1"/>
    <col min="2" max="21" width="4.7109375" style="0" customWidth="1"/>
  </cols>
  <sheetData>
    <row r="1" ht="18">
      <c r="A1" s="55" t="s">
        <v>50</v>
      </c>
    </row>
    <row r="2" ht="21" customHeight="1"/>
    <row r="3" spans="1:21" ht="12.75">
      <c r="A3" s="3" t="s">
        <v>0</v>
      </c>
      <c r="B3" s="56">
        <v>8.5</v>
      </c>
      <c r="C3" s="56">
        <v>20</v>
      </c>
      <c r="D3" s="56">
        <v>30</v>
      </c>
      <c r="E3" s="56">
        <v>40</v>
      </c>
      <c r="F3" s="56">
        <v>50</v>
      </c>
      <c r="G3" s="56">
        <v>60</v>
      </c>
      <c r="H3" s="56">
        <v>70</v>
      </c>
      <c r="I3" s="56">
        <v>80</v>
      </c>
      <c r="J3" s="56">
        <v>90</v>
      </c>
      <c r="K3" s="56">
        <v>100</v>
      </c>
      <c r="L3" s="56">
        <v>110</v>
      </c>
      <c r="M3" s="56">
        <v>120</v>
      </c>
      <c r="N3" s="56">
        <v>130</v>
      </c>
      <c r="O3" s="56">
        <v>140</v>
      </c>
      <c r="P3" s="56">
        <v>150</v>
      </c>
      <c r="Q3" s="56">
        <v>160</v>
      </c>
      <c r="R3" s="56">
        <v>170</v>
      </c>
      <c r="S3" s="56">
        <v>180</v>
      </c>
      <c r="T3" s="56">
        <v>190</v>
      </c>
      <c r="U3" s="56">
        <v>210</v>
      </c>
    </row>
    <row r="4" spans="1:21" ht="12.75">
      <c r="A4" s="2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5" t="s">
        <v>14</v>
      </c>
      <c r="B5" s="9">
        <f>DEGREES(ATAN2(B3,Detector!$B9))</f>
        <v>62.02052561151985</v>
      </c>
      <c r="C5" s="9">
        <f>DEGREES(ATAN2(C3,Detector!$B9))</f>
        <v>38.659808254090095</v>
      </c>
      <c r="D5" s="9">
        <f>DEGREES(ATAN2(D3,Detector!$B9))</f>
        <v>28.072486935852957</v>
      </c>
      <c r="E5" s="9">
        <f>DEGREES(ATAN2(E3,Detector!$B9))</f>
        <v>21.80140948635181</v>
      </c>
      <c r="F5" s="9">
        <f>DEGREES(ATAN2(F3,Detector!$B9))</f>
        <v>17.744671625056935</v>
      </c>
      <c r="G5" s="9">
        <f>DEGREES(ATAN2(G3,Detector!$B9))</f>
        <v>14.931417178137552</v>
      </c>
      <c r="H5" s="9">
        <f>DEGREES(ATAN2(H3,Detector!$B9))</f>
        <v>12.875001559612475</v>
      </c>
      <c r="I5" s="9">
        <f>DEGREES(ATAN2(I3,Detector!$B9))</f>
        <v>11.309932474020215</v>
      </c>
      <c r="J5" s="9">
        <f>DEGREES(ATAN2(J3,Detector!$B9))</f>
        <v>10.08059798754232</v>
      </c>
      <c r="K5" s="9">
        <f>DEGREES(ATAN2(K3,Detector!$B9))</f>
        <v>9.090276920822323</v>
      </c>
      <c r="L5" s="9">
        <f>DEGREES(ATAN2(L3,Detector!$B9))</f>
        <v>8.2758928270752</v>
      </c>
      <c r="M5" s="9">
        <f>DEGREES(ATAN2(M3,Detector!$B9))</f>
        <v>7.594643368591445</v>
      </c>
      <c r="N5" s="9">
        <f>DEGREES(ATAN2(N3,Detector!$B9))</f>
        <v>7.01650174472291</v>
      </c>
      <c r="O5" s="9">
        <f>DEGREES(ATAN2(O3,Detector!$B9))</f>
        <v>6.519801751656986</v>
      </c>
      <c r="P5" s="9">
        <f>DEGREES(ATAN2(P3,Detector!$B9))</f>
        <v>6.088528154195175</v>
      </c>
      <c r="Q5" s="9">
        <f>DEGREES(ATAN2(Q3,Detector!$B9))</f>
        <v>5.710593137499643</v>
      </c>
      <c r="R5" s="9">
        <f>DEGREES(ATAN2(R3,Detector!$B9))</f>
        <v>5.376705428050741</v>
      </c>
      <c r="S5" s="9">
        <f>DEGREES(ATAN2(S3,Detector!$B9))</f>
        <v>5.079607860014571</v>
      </c>
      <c r="T5" s="9">
        <f>DEGREES(ATAN2(T3,Detector!$B9))</f>
        <v>4.813550893706532</v>
      </c>
      <c r="U5" s="9">
        <f>DEGREES(ATAN2(U3,Detector!$B9))</f>
        <v>4.356975005846298</v>
      </c>
    </row>
    <row r="6" spans="1:21" ht="12.75">
      <c r="A6" s="6" t="s">
        <v>15</v>
      </c>
      <c r="B6" s="10">
        <f>DEGREES(ATAN2(B3,Detector!$B10))</f>
        <v>54.68878656036681</v>
      </c>
      <c r="C6" s="10">
        <f>DEGREES(ATAN2(C3,Detector!$B10))</f>
        <v>30.96375653207352</v>
      </c>
      <c r="D6" s="10">
        <f>DEGREES(ATAN2(D3,Detector!$B10))</f>
        <v>21.80140948635181</v>
      </c>
      <c r="E6" s="10">
        <f>DEGREES(ATAN2(E3,Detector!$B10))</f>
        <v>16.69924423399362</v>
      </c>
      <c r="F6" s="10">
        <f>DEGREES(ATAN2(F3,Detector!$B10))</f>
        <v>13.495733280795811</v>
      </c>
      <c r="G6" s="10">
        <f>DEGREES(ATAN2(G3,Detector!$B10))</f>
        <v>11.309932474020215</v>
      </c>
      <c r="H6" s="10">
        <f>DEGREES(ATAN2(H3,Detector!$B10))</f>
        <v>9.727578551401603</v>
      </c>
      <c r="I6" s="10">
        <f>DEGREES(ATAN2(I3,Detector!$B10))</f>
        <v>8.530765609948133</v>
      </c>
      <c r="J6" s="10">
        <f>DEGREES(ATAN2(J3,Detector!$B10))</f>
        <v>7.594643368591445</v>
      </c>
      <c r="K6" s="10">
        <f>DEGREES(ATAN2(K3,Detector!$B10))</f>
        <v>6.84277341263094</v>
      </c>
      <c r="L6" s="10">
        <f>DEGREES(ATAN2(L3,Detector!$B10))</f>
        <v>6.225829064425769</v>
      </c>
      <c r="M6" s="10">
        <f>DEGREES(ATAN2(M3,Detector!$B10))</f>
        <v>5.710593137499643</v>
      </c>
      <c r="N6" s="10">
        <f>DEGREES(ATAN2(N3,Detector!$B10))</f>
        <v>5.273895957351765</v>
      </c>
      <c r="O6" s="10">
        <f>DEGREES(ATAN2(O3,Detector!$B10))</f>
        <v>4.899092453787765</v>
      </c>
      <c r="P6" s="10">
        <f>DEGREES(ATAN2(P3,Detector!$B10))</f>
        <v>4.573921259900861</v>
      </c>
      <c r="Q6" s="10">
        <f>DEGREES(ATAN2(Q3,Detector!$B10))</f>
        <v>4.289153328819018</v>
      </c>
      <c r="R6" s="10">
        <f>DEGREES(ATAN2(R3,Detector!$B10))</f>
        <v>4.037710620977124</v>
      </c>
      <c r="S6" s="10">
        <f>DEGREES(ATAN2(S3,Detector!$B10))</f>
        <v>3.8140748342903543</v>
      </c>
      <c r="T6" s="10">
        <f>DEGREES(ATAN2(T3,Detector!$B10))</f>
        <v>3.6138807520036442</v>
      </c>
      <c r="U6" s="10">
        <f>DEGREES(ATAN2(U3,Detector!$B10))</f>
        <v>3.2704879231835653</v>
      </c>
    </row>
    <row r="7" spans="1:21" ht="12.75">
      <c r="A7" s="4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5" t="s">
        <v>16</v>
      </c>
      <c r="B8" s="9">
        <f>DEGREES(ATAN2(B3,Detector!$B5))</f>
        <v>48.477786519798165</v>
      </c>
      <c r="C8" s="9">
        <f>DEGREES(ATAN2(C3,Detector!$B5))</f>
        <v>25.64100582430528</v>
      </c>
      <c r="D8" s="9">
        <f>DEGREES(ATAN2(D3,Detector!$B5))</f>
        <v>17.744671625056935</v>
      </c>
      <c r="E8" s="9">
        <f>DEGREES(ATAN2(E3,Detector!$B5))</f>
        <v>13.495733280795811</v>
      </c>
      <c r="F8" s="9">
        <f>DEGREES(ATAN2(F3,Detector!$B5))</f>
        <v>10.868525340168706</v>
      </c>
      <c r="G8" s="9">
        <f>DEGREES(ATAN2(G3,Detector!$B5))</f>
        <v>9.090276920822323</v>
      </c>
      <c r="H8" s="9">
        <f>DEGREES(ATAN2(H3,Detector!$B5))</f>
        <v>7.808992460295734</v>
      </c>
      <c r="I8" s="9">
        <f>DEGREES(ATAN2(I3,Detector!$B5))</f>
        <v>6.84277341263094</v>
      </c>
      <c r="J8" s="9">
        <f>DEGREES(ATAN2(J3,Detector!$B5))</f>
        <v>6.088528154195174</v>
      </c>
      <c r="K8" s="9">
        <f>DEGREES(ATAN2(K3,Detector!$B5))</f>
        <v>5.483590444464439</v>
      </c>
      <c r="L8" s="9">
        <f>DEGREES(ATAN2(L3,Detector!$B5))</f>
        <v>4.987721515065316</v>
      </c>
      <c r="M8" s="9">
        <f>DEGREES(ATAN2(M3,Detector!$B5))</f>
        <v>4.573921259900861</v>
      </c>
      <c r="N8" s="9">
        <f>DEGREES(ATAN2(N3,Detector!$B5))</f>
        <v>4.223406976655639</v>
      </c>
      <c r="O8" s="9">
        <f>DEGREES(ATAN2(O3,Detector!$B5))</f>
        <v>3.922712890510474</v>
      </c>
      <c r="P8" s="9">
        <f>DEGREES(ATAN2(P3,Detector!$B5))</f>
        <v>3.661935575519803</v>
      </c>
      <c r="Q8" s="9">
        <f>DEGREES(ATAN2(Q3,Detector!$B5))</f>
        <v>3.433630362450522</v>
      </c>
      <c r="R8" s="9">
        <f>DEGREES(ATAN2(R3,Detector!$B5))</f>
        <v>3.232093651966652</v>
      </c>
      <c r="S8" s="9">
        <f>DEGREES(ATAN2(S3,Detector!$B5))</f>
        <v>3.052882514792428</v>
      </c>
      <c r="T8" s="9">
        <f>DEGREES(ATAN2(T3,Detector!$B5))</f>
        <v>2.892484905999003</v>
      </c>
      <c r="U8" s="9">
        <f>DEGREES(ATAN2(U3,Detector!$B5))</f>
        <v>2.6174133632644336</v>
      </c>
    </row>
    <row r="9" spans="1:21" ht="12.75">
      <c r="A9" s="6" t="s">
        <v>17</v>
      </c>
      <c r="B9" s="10">
        <f>DEGREES(ATAN2(B3,Detector!$B6))</f>
        <v>40.26656166942451</v>
      </c>
      <c r="C9" s="10">
        <f>DEGREES(ATAN2(C3,Detector!$B6))</f>
        <v>19.798876354524932</v>
      </c>
      <c r="D9" s="10">
        <f>DEGREES(ATAN2(D3,Detector!$B6))</f>
        <v>13.495733280795813</v>
      </c>
      <c r="E9" s="10">
        <f>DEGREES(ATAN2(E3,Detector!$B6))</f>
        <v>10.203973721731684</v>
      </c>
      <c r="F9" s="10">
        <f>DEGREES(ATAN2(F3,Detector!$B6))</f>
        <v>8.194263334630211</v>
      </c>
      <c r="G9" s="10">
        <f>DEGREES(ATAN2(G3,Detector!$B6))</f>
        <v>6.842773412630941</v>
      </c>
      <c r="H9" s="10">
        <f>DEGREES(ATAN2(H3,Detector!$B6))</f>
        <v>5.8726282810668</v>
      </c>
      <c r="I9" s="10">
        <f>DEGREES(ATAN2(I3,Detector!$B6))</f>
        <v>5.142764557884242</v>
      </c>
      <c r="J9" s="10">
        <f>DEGREES(ATAN2(J3,Detector!$B6))</f>
        <v>4.573921259900861</v>
      </c>
      <c r="K9" s="10">
        <f>DEGREES(ATAN2(K3,Detector!$B6))</f>
        <v>4.118189703988784</v>
      </c>
      <c r="L9" s="10">
        <f>DEGREES(ATAN2(L3,Detector!$B6))</f>
        <v>3.7449271735420706</v>
      </c>
      <c r="M9" s="10">
        <f>DEGREES(ATAN2(M3,Detector!$B6))</f>
        <v>3.4336303624505224</v>
      </c>
      <c r="N9" s="10">
        <f>DEGREES(ATAN2(N3,Detector!$B6))</f>
        <v>3.170066013020603</v>
      </c>
      <c r="O9" s="10">
        <f>DEGREES(ATAN2(O3,Detector!$B6))</f>
        <v>2.944046349987624</v>
      </c>
      <c r="P9" s="10">
        <f>DEGREES(ATAN2(P3,Detector!$B6))</f>
        <v>2.74808818005375</v>
      </c>
      <c r="Q9" s="10">
        <f>DEGREES(ATAN2(Q3,Detector!$B6))</f>
        <v>2.5765718302688305</v>
      </c>
      <c r="R9" s="10">
        <f>DEGREES(ATAN2(R3,Detector!$B6))</f>
        <v>2.425195390131308</v>
      </c>
      <c r="S9" s="10">
        <f>DEGREES(ATAN2(S3,Detector!$B6))</f>
        <v>2.2906100426385296</v>
      </c>
      <c r="T9" s="10">
        <f>DEGREES(ATAN2(T3,Detector!$B6))</f>
        <v>2.1701700882076986</v>
      </c>
      <c r="U9" s="10">
        <f>DEGREES(ATAN2(U3,Detector!$B6))</f>
        <v>1.9636575340519626</v>
      </c>
    </row>
    <row r="39" ht="12.75">
      <c r="A39" t="s">
        <v>51</v>
      </c>
    </row>
  </sheetData>
  <printOptions/>
  <pageMargins left="1.11" right="0.75" top="0.49" bottom="0.7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9">
      <selection activeCell="G34" sqref="G34"/>
    </sheetView>
  </sheetViews>
  <sheetFormatPr defaultColWidth="9.140625" defaultRowHeight="12.75"/>
  <cols>
    <col min="1" max="1" width="17.57421875" style="0" customWidth="1"/>
    <col min="2" max="21" width="5.7109375" style="0" customWidth="1"/>
  </cols>
  <sheetData>
    <row r="1" ht="18">
      <c r="A1" s="55" t="s">
        <v>41</v>
      </c>
    </row>
    <row r="3" spans="1:21" ht="12.75">
      <c r="A3" s="3" t="s">
        <v>9</v>
      </c>
      <c r="B3" s="3">
        <v>10</v>
      </c>
      <c r="C3" s="3">
        <v>20</v>
      </c>
      <c r="D3" s="3">
        <v>30</v>
      </c>
      <c r="E3" s="3">
        <v>40</v>
      </c>
      <c r="F3" s="3">
        <v>50</v>
      </c>
      <c r="G3" s="3">
        <v>60</v>
      </c>
      <c r="H3" s="3">
        <v>70</v>
      </c>
      <c r="I3" s="3">
        <v>80</v>
      </c>
      <c r="J3" s="3">
        <v>90</v>
      </c>
      <c r="K3" s="3">
        <v>100</v>
      </c>
      <c r="L3" s="3">
        <v>110</v>
      </c>
      <c r="M3" s="3">
        <v>120</v>
      </c>
      <c r="N3" s="3">
        <v>130</v>
      </c>
      <c r="O3" s="3">
        <v>140</v>
      </c>
      <c r="P3" s="3">
        <v>150</v>
      </c>
      <c r="Q3" s="3">
        <v>160</v>
      </c>
      <c r="R3" s="3">
        <v>170</v>
      </c>
      <c r="S3" s="3">
        <v>180</v>
      </c>
      <c r="T3" s="3">
        <v>190</v>
      </c>
      <c r="U3" s="3">
        <v>200</v>
      </c>
    </row>
    <row r="4" spans="1:21" ht="12.75">
      <c r="A4" t="s">
        <v>42</v>
      </c>
      <c r="B4" s="11">
        <f>(B$3*Detector!$B$20)/(Detector!$B$21*(Detector!$B$4/1000))</f>
        <v>226.66666666666663</v>
      </c>
      <c r="C4" s="11">
        <f>(C$3*Detector!$B$20)/(Detector!$B$21*(Detector!$B$4/1000))</f>
        <v>453.33333333333326</v>
      </c>
      <c r="D4" s="11">
        <f>(D$3*Detector!$B$20)/(Detector!$B$21*(Detector!$B$4/1000))</f>
        <v>679.9999999999999</v>
      </c>
      <c r="E4" s="11">
        <f>(E$3*Detector!$B$20)/(Detector!$B$21*(Detector!$B$4/1000))</f>
        <v>906.6666666666665</v>
      </c>
      <c r="F4" s="11">
        <f>(F$3*Detector!$B$20)/(Detector!$B$21*(Detector!$B$4/1000))</f>
        <v>1133.3333333333333</v>
      </c>
      <c r="G4" s="11">
        <f>(G$3*Detector!$B$20)/(Detector!$B$21*(Detector!$B$4/1000))</f>
        <v>1359.9999999999998</v>
      </c>
      <c r="H4" s="11">
        <f>(H$3*Detector!$B$20)/(Detector!$B$21*(Detector!$B$4/1000))</f>
        <v>1586.6666666666665</v>
      </c>
      <c r="I4" s="11">
        <f>(I$3*Detector!$B$20)/(Detector!$B$21*(Detector!$B$4/1000))</f>
        <v>1813.333333333333</v>
      </c>
      <c r="J4" s="11">
        <f>(J$3*Detector!$B$20)/(Detector!$B$21*(Detector!$B$4/1000))</f>
        <v>2039.9999999999998</v>
      </c>
      <c r="K4" s="11">
        <f>(K$3*Detector!$B$20)/(Detector!$B$21*(Detector!$B$4/1000))</f>
        <v>2266.6666666666665</v>
      </c>
      <c r="L4" s="11">
        <f>(L$3*Detector!$B$20)/(Detector!$B$21*(Detector!$B$4/1000))</f>
        <v>2493.333333333333</v>
      </c>
      <c r="M4" s="11">
        <f>(M$3*Detector!$B$20)/(Detector!$B$21*(Detector!$B$4/1000))</f>
        <v>2719.9999999999995</v>
      </c>
      <c r="N4" s="11">
        <f>(N$3*Detector!$B$20)/(Detector!$B$21*(Detector!$B$4/1000))</f>
        <v>2946.666666666666</v>
      </c>
      <c r="O4" s="11">
        <f>(O$3*Detector!$B$20)/(Detector!$B$21*(Detector!$B$4/1000))</f>
        <v>3173.333333333333</v>
      </c>
      <c r="P4" s="11">
        <f>(P$3*Detector!$B$20)/(Detector!$B$21*(Detector!$B$4/1000))</f>
        <v>3399.9999999999995</v>
      </c>
      <c r="Q4" s="11">
        <f>(Q$3*Detector!$B$20)/(Detector!$B$21*(Detector!$B$4/1000))</f>
        <v>3626.666666666666</v>
      </c>
      <c r="R4" s="11">
        <f>(R$3*Detector!$B$20)/(Detector!$B$21*(Detector!$B$4/1000))</f>
        <v>3853.3333333333326</v>
      </c>
      <c r="S4" s="11">
        <f>(S$3*Detector!$B$20)/(Detector!$B$21*(Detector!$B$4/1000))</f>
        <v>4079.9999999999995</v>
      </c>
      <c r="T4" s="11">
        <f>(T$3*Detector!$B$20)/(Detector!$B$21*(Detector!$B$4/1000))</f>
        <v>4306.666666666666</v>
      </c>
      <c r="U4" s="11">
        <f>(U$3*Detector!$B$20)/(Detector!$B$21*(Detector!$B$4/1000))</f>
        <v>4533.333333333333</v>
      </c>
    </row>
    <row r="5" spans="1:21" ht="12.75">
      <c r="A5" t="s">
        <v>43</v>
      </c>
      <c r="B5" s="11">
        <f>(B$3*Detector!$B$20)/(Detector!$B$22*(Detector!$B$4/1000))</f>
        <v>188.88888888888889</v>
      </c>
      <c r="C5" s="11">
        <f>(C$3*Detector!$B$20)/(Detector!$B$22*(Detector!$B$4/1000))</f>
        <v>377.77777777777777</v>
      </c>
      <c r="D5" s="11">
        <f>(D$3*Detector!$B$20)/(Detector!$B$22*(Detector!$B$4/1000))</f>
        <v>566.6666666666667</v>
      </c>
      <c r="E5" s="11">
        <f>(E$3*Detector!$B$20)/(Detector!$B$22*(Detector!$B$4/1000))</f>
        <v>755.5555555555555</v>
      </c>
      <c r="F5" s="11">
        <f>(F$3*Detector!$B$20)/(Detector!$B$22*(Detector!$B$4/1000))</f>
        <v>944.4444444444445</v>
      </c>
      <c r="G5" s="11">
        <f>(G$3*Detector!$B$20)/(Detector!$B$22*(Detector!$B$4/1000))</f>
        <v>1133.3333333333335</v>
      </c>
      <c r="H5" s="11">
        <f>(H$3*Detector!$B$20)/(Detector!$B$22*(Detector!$B$4/1000))</f>
        <v>1322.2222222222222</v>
      </c>
      <c r="I5" s="11">
        <f>(I$3*Detector!$B$20)/(Detector!$B$22*(Detector!$B$4/1000))</f>
        <v>1511.111111111111</v>
      </c>
      <c r="J5" s="11">
        <f>(J$3*Detector!$B$20)/(Detector!$B$22*(Detector!$B$4/1000))</f>
        <v>1700</v>
      </c>
      <c r="K5" s="11">
        <f>(K$3*Detector!$B$20)/(Detector!$B$22*(Detector!$B$4/1000))</f>
        <v>1888.888888888889</v>
      </c>
      <c r="L5" s="11">
        <f>(L$3*Detector!$B$20)/(Detector!$B$22*(Detector!$B$4/1000))</f>
        <v>2077.777777777778</v>
      </c>
      <c r="M5" s="11">
        <f>(M$3*Detector!$B$20)/(Detector!$B$22*(Detector!$B$4/1000))</f>
        <v>2266.666666666667</v>
      </c>
      <c r="N5" s="11">
        <f>(N$3*Detector!$B$20)/(Detector!$B$22*(Detector!$B$4/1000))</f>
        <v>2455.5555555555557</v>
      </c>
      <c r="O5" s="11">
        <f>(O$3*Detector!$B$20)/(Detector!$B$22*(Detector!$B$4/1000))</f>
        <v>2644.4444444444443</v>
      </c>
      <c r="P5" s="11">
        <f>(P$3*Detector!$B$20)/(Detector!$B$22*(Detector!$B$4/1000))</f>
        <v>2833.3333333333335</v>
      </c>
      <c r="Q5" s="11">
        <f>(Q$3*Detector!$B$20)/(Detector!$B$22*(Detector!$B$4/1000))</f>
        <v>3022.222222222222</v>
      </c>
      <c r="R5" s="11">
        <f>(R$3*Detector!$B$20)/(Detector!$B$22*(Detector!$B$4/1000))</f>
        <v>3211.1111111111113</v>
      </c>
      <c r="S5" s="11">
        <f>(S$3*Detector!$B$20)/(Detector!$B$22*(Detector!$B$4/1000))</f>
        <v>3400</v>
      </c>
      <c r="T5" s="11">
        <f>(T$3*Detector!$B$20)/(Detector!$B$22*(Detector!$B$4/1000))</f>
        <v>3588.888888888889</v>
      </c>
      <c r="U5" s="11">
        <f>(U$3*Detector!$B$20)/(Detector!$B$22*(Detector!$B$4/1000))</f>
        <v>3777.777777777778</v>
      </c>
    </row>
    <row r="6" spans="1:21" ht="12.75">
      <c r="A6" t="s">
        <v>44</v>
      </c>
      <c r="B6" s="11">
        <f>(B$3*Detector!$B$20)/(Detector!$B$23*(Detector!$B$4/1000))</f>
        <v>70.83333333333334</v>
      </c>
      <c r="C6" s="11">
        <f>(C$3*Detector!$B$20)/(Detector!$B$23*(Detector!$B$4/1000))</f>
        <v>141.66666666666669</v>
      </c>
      <c r="D6" s="11">
        <f>(D$3*Detector!$B$20)/(Detector!$B$23*(Detector!$B$4/1000))</f>
        <v>212.5</v>
      </c>
      <c r="E6" s="11">
        <f>(E$3*Detector!$B$20)/(Detector!$B$23*(Detector!$B$4/1000))</f>
        <v>283.33333333333337</v>
      </c>
      <c r="F6" s="11">
        <f>(F$3*Detector!$B$20)/(Detector!$B$23*(Detector!$B$4/1000))</f>
        <v>354.1666666666667</v>
      </c>
      <c r="G6" s="11">
        <f>(G$3*Detector!$B$20)/(Detector!$B$23*(Detector!$B$4/1000))</f>
        <v>425</v>
      </c>
      <c r="H6" s="11">
        <f>(H$3*Detector!$B$20)/(Detector!$B$23*(Detector!$B$4/1000))</f>
        <v>495.83333333333337</v>
      </c>
      <c r="I6" s="11">
        <f>(I$3*Detector!$B$20)/(Detector!$B$23*(Detector!$B$4/1000))</f>
        <v>566.6666666666667</v>
      </c>
      <c r="J6" s="11">
        <f>(J$3*Detector!$B$20)/(Detector!$B$23*(Detector!$B$4/1000))</f>
        <v>637.5</v>
      </c>
      <c r="K6" s="11">
        <f>(K$3*Detector!$B$20)/(Detector!$B$23*(Detector!$B$4/1000))</f>
        <v>708.3333333333334</v>
      </c>
      <c r="L6" s="11">
        <f>(L$3*Detector!$B$20)/(Detector!$B$23*(Detector!$B$4/1000))</f>
        <v>779.1666666666667</v>
      </c>
      <c r="M6" s="11">
        <f>(M$3*Detector!$B$20)/(Detector!$B$23*(Detector!$B$4/1000))</f>
        <v>850</v>
      </c>
      <c r="N6" s="11">
        <f>(N$3*Detector!$B$20)/(Detector!$B$23*(Detector!$B$4/1000))</f>
        <v>920.8333333333334</v>
      </c>
      <c r="O6" s="11">
        <f>(O$3*Detector!$B$20)/(Detector!$B$23*(Detector!$B$4/1000))</f>
        <v>991.6666666666667</v>
      </c>
      <c r="P6" s="11">
        <f>(P$3*Detector!$B$20)/(Detector!$B$23*(Detector!$B$4/1000))</f>
        <v>1062.5</v>
      </c>
      <c r="Q6" s="11">
        <f>(Q$3*Detector!$B$20)/(Detector!$B$23*(Detector!$B$4/1000))</f>
        <v>1133.3333333333335</v>
      </c>
      <c r="R6" s="11">
        <f>(R$3*Detector!$B$20)/(Detector!$B$23*(Detector!$B$4/1000))</f>
        <v>1204.1666666666667</v>
      </c>
      <c r="S6" s="11">
        <f>(S$3*Detector!$B$20)/(Detector!$B$23*(Detector!$B$4/1000))</f>
        <v>1275</v>
      </c>
      <c r="T6" s="11">
        <f>(T$3*Detector!$B$20)/(Detector!$B$23*(Detector!$B$4/1000))</f>
        <v>1345.8333333333335</v>
      </c>
      <c r="U6" s="11">
        <f>(U$3*Detector!$B$20)/(Detector!$B$23*(Detector!$B$4/1000))</f>
        <v>1416.6666666666667</v>
      </c>
    </row>
    <row r="7" spans="1:21" ht="12.75">
      <c r="A7" t="s">
        <v>45</v>
      </c>
      <c r="B7" s="11">
        <f>(B$3*Detector!$B$20)/(Detector!$B$24*(Detector!$B$4/1000))</f>
        <v>42.5</v>
      </c>
      <c r="C7" s="11">
        <f>(C$3*Detector!$B$20)/(Detector!$B$24*(Detector!$B$4/1000))</f>
        <v>85</v>
      </c>
      <c r="D7" s="11">
        <f>(D$3*Detector!$B$20)/(Detector!$B$24*(Detector!$B$4/1000))</f>
        <v>127.5</v>
      </c>
      <c r="E7" s="11">
        <f>(E$3*Detector!$B$20)/(Detector!$B$24*(Detector!$B$4/1000))</f>
        <v>170</v>
      </c>
      <c r="F7" s="11">
        <f>(F$3*Detector!$B$20)/(Detector!$B$24*(Detector!$B$4/1000))</f>
        <v>212.5</v>
      </c>
      <c r="G7" s="11">
        <f>(G$3*Detector!$B$20)/(Detector!$B$24*(Detector!$B$4/1000))</f>
        <v>255</v>
      </c>
      <c r="H7" s="11">
        <f>(H$3*Detector!$B$20)/(Detector!$B$24*(Detector!$B$4/1000))</f>
        <v>297.5</v>
      </c>
      <c r="I7" s="11">
        <f>(I$3*Detector!$B$20)/(Detector!$B$24*(Detector!$B$4/1000))</f>
        <v>340</v>
      </c>
      <c r="J7" s="11">
        <f>(J$3*Detector!$B$20)/(Detector!$B$24*(Detector!$B$4/1000))</f>
        <v>382.5</v>
      </c>
      <c r="K7" s="11">
        <f>(K$3*Detector!$B$20)/(Detector!$B$24*(Detector!$B$4/1000))</f>
        <v>425</v>
      </c>
      <c r="L7" s="11">
        <f>(L$3*Detector!$B$20)/(Detector!$B$24*(Detector!$B$4/1000))</f>
        <v>467.5</v>
      </c>
      <c r="M7" s="11">
        <f>(M$3*Detector!$B$20)/(Detector!$B$24*(Detector!$B$4/1000))</f>
        <v>510</v>
      </c>
      <c r="N7" s="11">
        <f>(N$3*Detector!$B$20)/(Detector!$B$24*(Detector!$B$4/1000))</f>
        <v>552.5</v>
      </c>
      <c r="O7" s="11">
        <f>(O$3*Detector!$B$20)/(Detector!$B$24*(Detector!$B$4/1000))</f>
        <v>595</v>
      </c>
      <c r="P7" s="11">
        <f>(P$3*Detector!$B$20)/(Detector!$B$24*(Detector!$B$4/1000))</f>
        <v>637.5</v>
      </c>
      <c r="Q7" s="11">
        <f>(Q$3*Detector!$B$20)/(Detector!$B$24*(Detector!$B$4/1000))</f>
        <v>680</v>
      </c>
      <c r="R7" s="11">
        <f>(R$3*Detector!$B$20)/(Detector!$B$24*(Detector!$B$4/1000))</f>
        <v>722.5</v>
      </c>
      <c r="S7" s="11">
        <f>(S$3*Detector!$B$20)/(Detector!$B$24*(Detector!$B$4/1000))</f>
        <v>765</v>
      </c>
      <c r="T7" s="11">
        <f>(T$3*Detector!$B$20)/(Detector!$B$24*(Detector!$B$4/1000))</f>
        <v>807.5</v>
      </c>
      <c r="U7" s="11">
        <f>(U$3*Detector!$B$20)/(Detector!$B$24*(Detector!$B$4/1000))</f>
        <v>850</v>
      </c>
    </row>
    <row r="39" ht="12.75">
      <c r="A39" t="s">
        <v>51</v>
      </c>
    </row>
  </sheetData>
  <printOptions/>
  <pageMargins left="0.75" right="0.75" top="0.68" bottom="0.76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9">
      <selection activeCell="I44" sqref="I44"/>
    </sheetView>
  </sheetViews>
  <sheetFormatPr defaultColWidth="9.140625" defaultRowHeight="12.75"/>
  <cols>
    <col min="1" max="1" width="18.140625" style="0" customWidth="1"/>
    <col min="2" max="22" width="5.7109375" style="0" customWidth="1"/>
  </cols>
  <sheetData>
    <row r="1" ht="18">
      <c r="A1" s="55" t="s">
        <v>37</v>
      </c>
    </row>
    <row r="3" spans="1:21" ht="12.75">
      <c r="A3" s="3" t="s">
        <v>9</v>
      </c>
      <c r="B3" s="3">
        <v>10</v>
      </c>
      <c r="C3" s="3">
        <v>20</v>
      </c>
      <c r="D3" s="3">
        <v>30</v>
      </c>
      <c r="E3" s="3">
        <v>40</v>
      </c>
      <c r="F3" s="3">
        <v>50</v>
      </c>
      <c r="G3" s="3">
        <v>60</v>
      </c>
      <c r="H3" s="3">
        <v>70</v>
      </c>
      <c r="I3" s="3">
        <v>80</v>
      </c>
      <c r="J3" s="3">
        <v>90</v>
      </c>
      <c r="K3" s="3">
        <v>100</v>
      </c>
      <c r="L3" s="3">
        <v>110</v>
      </c>
      <c r="M3" s="3">
        <v>120</v>
      </c>
      <c r="N3" s="3">
        <v>130</v>
      </c>
      <c r="O3" s="3">
        <v>140</v>
      </c>
      <c r="P3" s="3">
        <v>150</v>
      </c>
      <c r="Q3" s="3">
        <v>160</v>
      </c>
      <c r="R3" s="3">
        <v>170</v>
      </c>
      <c r="S3" s="3">
        <v>180</v>
      </c>
      <c r="T3" s="3">
        <v>190</v>
      </c>
      <c r="U3" s="3">
        <v>200</v>
      </c>
    </row>
    <row r="4" spans="1:21" ht="12.75">
      <c r="A4" t="s">
        <v>42</v>
      </c>
      <c r="B4" s="11">
        <f>(B$3*Detector!$B$27)/(Detector!$B$28*(Detector!$B$4/1000))</f>
        <v>306.66666666666663</v>
      </c>
      <c r="C4" s="11">
        <f>(C$3*Detector!$B$27)/(Detector!$B$28*(Detector!$B$4/1000))</f>
        <v>613.3333333333333</v>
      </c>
      <c r="D4" s="11">
        <f>(D$3*Detector!$B$27)/(Detector!$B$28*(Detector!$B$4/1000))</f>
        <v>919.9999999999999</v>
      </c>
      <c r="E4" s="11">
        <f>(E$3*Detector!$B$27)/(Detector!$B$28*(Detector!$B$4/1000))</f>
        <v>1226.6666666666665</v>
      </c>
      <c r="F4" s="11">
        <f>(F$3*Detector!$B$27)/(Detector!$B$28*(Detector!$B$4/1000))</f>
        <v>1533.333333333333</v>
      </c>
      <c r="G4" s="11">
        <f>(G$3*Detector!$B$27)/(Detector!$B$28*(Detector!$B$4/1000))</f>
        <v>1839.9999999999998</v>
      </c>
      <c r="H4" s="11">
        <f>(H$3*Detector!$B$27)/(Detector!$B$28*(Detector!$B$4/1000))</f>
        <v>2146.6666666666665</v>
      </c>
      <c r="I4" s="11">
        <f>(I$3*Detector!$B$27)/(Detector!$B$28*(Detector!$B$4/1000))</f>
        <v>2453.333333333333</v>
      </c>
      <c r="J4" s="11">
        <f>(J$3*Detector!$B$27)/(Detector!$B$28*(Detector!$B$4/1000))</f>
        <v>2759.999999999999</v>
      </c>
      <c r="K4" s="11">
        <f>(K$3*Detector!$B$27)/(Detector!$B$28*(Detector!$B$4/1000))</f>
        <v>3066.666666666666</v>
      </c>
      <c r="L4" s="11">
        <f>(L$3*Detector!$B$27)/(Detector!$B$28*(Detector!$B$4/1000))</f>
        <v>3373.3333333333326</v>
      </c>
      <c r="M4" s="11">
        <f>(M$3*Detector!$B$27)/(Detector!$B$28*(Detector!$B$4/1000))</f>
        <v>3679.9999999999995</v>
      </c>
      <c r="N4" s="11">
        <f>(N$3*Detector!$B$27)/(Detector!$B$28*(Detector!$B$4/1000))</f>
        <v>3986.666666666666</v>
      </c>
      <c r="O4" s="11">
        <f>(O$3*Detector!$B$27)/(Detector!$B$28*(Detector!$B$4/1000))</f>
        <v>4293.333333333333</v>
      </c>
      <c r="P4" s="11">
        <f>(P$3*Detector!$B$27)/(Detector!$B$28*(Detector!$B$4/1000))</f>
        <v>4599.999999999999</v>
      </c>
      <c r="Q4" s="11">
        <f>(Q$3*Detector!$B$27)/(Detector!$B$28*(Detector!$B$4/1000))</f>
        <v>4906.666666666666</v>
      </c>
      <c r="R4" s="11">
        <f>(R$3*Detector!$B$27)/(Detector!$B$28*(Detector!$B$4/1000))</f>
        <v>5213.333333333332</v>
      </c>
      <c r="S4" s="11">
        <f>(S$3*Detector!$B$27)/(Detector!$B$28*(Detector!$B$4/1000))</f>
        <v>5519.999999999998</v>
      </c>
      <c r="T4" s="11">
        <f>(T$3*Detector!$B$27)/(Detector!$B$28*(Detector!$B$4/1000))</f>
        <v>5826.666666666665</v>
      </c>
      <c r="U4" s="11">
        <f>(U$3*Detector!$B$27)/(Detector!$B$28*(Detector!$B$4/1000))</f>
        <v>6133.333333333332</v>
      </c>
    </row>
    <row r="5" spans="1:21" ht="12.75">
      <c r="A5" t="s">
        <v>43</v>
      </c>
      <c r="B5" s="11">
        <f>(B$3*Detector!$B$27)/(Detector!$B$29*(Detector!$B$4/1000))</f>
        <v>255.55555555555557</v>
      </c>
      <c r="C5" s="11">
        <f>(C$3*Detector!$B$27)/(Detector!$B$29*(Detector!$B$4/1000))</f>
        <v>511.11111111111114</v>
      </c>
      <c r="D5" s="11">
        <f>(D$3*Detector!$B$27)/(Detector!$B$29*(Detector!$B$4/1000))</f>
        <v>766.6666666666667</v>
      </c>
      <c r="E5" s="11">
        <f>(E$3*Detector!$B$27)/(Detector!$B$29*(Detector!$B$4/1000))</f>
        <v>1022.2222222222223</v>
      </c>
      <c r="F5" s="11">
        <f>(F$3*Detector!$B$27)/(Detector!$B$29*(Detector!$B$4/1000))</f>
        <v>1277.7777777777776</v>
      </c>
      <c r="G5" s="11">
        <f>(G$3*Detector!$B$27)/(Detector!$B$29*(Detector!$B$4/1000))</f>
        <v>1533.3333333333335</v>
      </c>
      <c r="H5" s="11">
        <f>(H$3*Detector!$B$27)/(Detector!$B$29*(Detector!$B$4/1000))</f>
        <v>1788.888888888889</v>
      </c>
      <c r="I5" s="11">
        <f>(I$3*Detector!$B$27)/(Detector!$B$29*(Detector!$B$4/1000))</f>
        <v>2044.4444444444446</v>
      </c>
      <c r="J5" s="11">
        <f>(J$3*Detector!$B$27)/(Detector!$B$29*(Detector!$B$4/1000))</f>
        <v>2299.9999999999995</v>
      </c>
      <c r="K5" s="11">
        <f>(K$3*Detector!$B$27)/(Detector!$B$29*(Detector!$B$4/1000))</f>
        <v>2555.555555555555</v>
      </c>
      <c r="L5" s="11">
        <f>(L$3*Detector!$B$27)/(Detector!$B$29*(Detector!$B$4/1000))</f>
        <v>2811.111111111111</v>
      </c>
      <c r="M5" s="11">
        <f>(M$3*Detector!$B$27)/(Detector!$B$29*(Detector!$B$4/1000))</f>
        <v>3066.666666666667</v>
      </c>
      <c r="N5" s="11">
        <f>(N$3*Detector!$B$27)/(Detector!$B$29*(Detector!$B$4/1000))</f>
        <v>3322.222222222222</v>
      </c>
      <c r="O5" s="11">
        <f>(O$3*Detector!$B$27)/(Detector!$B$29*(Detector!$B$4/1000))</f>
        <v>3577.777777777778</v>
      </c>
      <c r="P5" s="11">
        <f>(P$3*Detector!$B$27)/(Detector!$B$29*(Detector!$B$4/1000))</f>
        <v>3833.3333333333335</v>
      </c>
      <c r="Q5" s="11">
        <f>(Q$3*Detector!$B$27)/(Detector!$B$29*(Detector!$B$4/1000))</f>
        <v>4088.888888888889</v>
      </c>
      <c r="R5" s="11">
        <f>(R$3*Detector!$B$27)/(Detector!$B$29*(Detector!$B$4/1000))</f>
        <v>4344.444444444444</v>
      </c>
      <c r="S5" s="11">
        <f>(S$3*Detector!$B$27)/(Detector!$B$29*(Detector!$B$4/1000))</f>
        <v>4599.999999999999</v>
      </c>
      <c r="T5" s="11">
        <f>(T$3*Detector!$B$27)/(Detector!$B$29*(Detector!$B$4/1000))</f>
        <v>4855.555555555555</v>
      </c>
      <c r="U5" s="11">
        <f>(U$3*Detector!$B$27)/(Detector!$B$29*(Detector!$B$4/1000))</f>
        <v>5111.11111111111</v>
      </c>
    </row>
    <row r="6" spans="1:21" ht="12.75">
      <c r="A6" t="s">
        <v>44</v>
      </c>
      <c r="B6" s="11">
        <f>(B$3*Detector!$B$27)/(Detector!$B$30*(Detector!$B$4/1000))</f>
        <v>95.83333333333334</v>
      </c>
      <c r="C6" s="11">
        <f>(C$3*Detector!$B$27)/(Detector!$B$30*(Detector!$B$4/1000))</f>
        <v>191.66666666666669</v>
      </c>
      <c r="D6" s="11">
        <f>(D$3*Detector!$B$27)/(Detector!$B$30*(Detector!$B$4/1000))</f>
        <v>287.5</v>
      </c>
      <c r="E6" s="11">
        <f>(E$3*Detector!$B$27)/(Detector!$B$30*(Detector!$B$4/1000))</f>
        <v>383.33333333333337</v>
      </c>
      <c r="F6" s="11">
        <f>(F$3*Detector!$B$27)/(Detector!$B$30*(Detector!$B$4/1000))</f>
        <v>479.16666666666663</v>
      </c>
      <c r="G6" s="11">
        <f>(G$3*Detector!$B$27)/(Detector!$B$30*(Detector!$B$4/1000))</f>
        <v>575</v>
      </c>
      <c r="H6" s="11">
        <f>(H$3*Detector!$B$27)/(Detector!$B$30*(Detector!$B$4/1000))</f>
        <v>670.8333333333334</v>
      </c>
      <c r="I6" s="11">
        <f>(I$3*Detector!$B$27)/(Detector!$B$30*(Detector!$B$4/1000))</f>
        <v>766.6666666666667</v>
      </c>
      <c r="J6" s="11">
        <f>(J$3*Detector!$B$27)/(Detector!$B$30*(Detector!$B$4/1000))</f>
        <v>862.4999999999999</v>
      </c>
      <c r="K6" s="11">
        <f>(K$3*Detector!$B$27)/(Detector!$B$30*(Detector!$B$4/1000))</f>
        <v>958.3333333333333</v>
      </c>
      <c r="L6" s="11">
        <f>(L$3*Detector!$B$27)/(Detector!$B$30*(Detector!$B$4/1000))</f>
        <v>1054.1666666666665</v>
      </c>
      <c r="M6" s="11">
        <f>(M$3*Detector!$B$27)/(Detector!$B$30*(Detector!$B$4/1000))</f>
        <v>1150</v>
      </c>
      <c r="N6" s="11">
        <f>(N$3*Detector!$B$27)/(Detector!$B$30*(Detector!$B$4/1000))</f>
        <v>1245.8333333333335</v>
      </c>
      <c r="O6" s="11">
        <f>(O$3*Detector!$B$27)/(Detector!$B$30*(Detector!$B$4/1000))</f>
        <v>1341.6666666666667</v>
      </c>
      <c r="P6" s="11">
        <f>(P$3*Detector!$B$27)/(Detector!$B$30*(Detector!$B$4/1000))</f>
        <v>1437.5</v>
      </c>
      <c r="Q6" s="11">
        <f>(Q$3*Detector!$B$27)/(Detector!$B$30*(Detector!$B$4/1000))</f>
        <v>1533.3333333333335</v>
      </c>
      <c r="R6" s="11">
        <f>(R$3*Detector!$B$27)/(Detector!$B$30*(Detector!$B$4/1000))</f>
        <v>1629.1666666666665</v>
      </c>
      <c r="S6" s="11">
        <f>(S$3*Detector!$B$27)/(Detector!$B$30*(Detector!$B$4/1000))</f>
        <v>1724.9999999999998</v>
      </c>
      <c r="T6" s="11">
        <f>(T$3*Detector!$B$27)/(Detector!$B$30*(Detector!$B$4/1000))</f>
        <v>1820.8333333333333</v>
      </c>
      <c r="U6" s="11">
        <f>(U$3*Detector!$B$27)/(Detector!$B$30*(Detector!$B$4/1000))</f>
        <v>1916.6666666666665</v>
      </c>
    </row>
    <row r="7" spans="1:21" ht="12.75">
      <c r="A7" t="s">
        <v>45</v>
      </c>
      <c r="B7" s="11">
        <f>(B$3*Detector!$B$27)/(Detector!$B$31*(Detector!$B$4/1000))</f>
        <v>57.5</v>
      </c>
      <c r="C7" s="11">
        <f>(C$3*Detector!$B$27)/(Detector!$B$31*(Detector!$B$4/1000))</f>
        <v>115</v>
      </c>
      <c r="D7" s="11">
        <f>(D$3*Detector!$B$27)/(Detector!$B$31*(Detector!$B$4/1000))</f>
        <v>172.5</v>
      </c>
      <c r="E7" s="11">
        <f>(E$3*Detector!$B$27)/(Detector!$B$31*(Detector!$B$4/1000))</f>
        <v>230</v>
      </c>
      <c r="F7" s="11">
        <f>(F$3*Detector!$B$27)/(Detector!$B$31*(Detector!$B$4/1000))</f>
        <v>287.49999999999994</v>
      </c>
      <c r="G7" s="11">
        <f>(G$3*Detector!$B$27)/(Detector!$B$31*(Detector!$B$4/1000))</f>
        <v>345</v>
      </c>
      <c r="H7" s="11">
        <f>(H$3*Detector!$B$27)/(Detector!$B$31*(Detector!$B$4/1000))</f>
        <v>402.5</v>
      </c>
      <c r="I7" s="11">
        <f>(I$3*Detector!$B$27)/(Detector!$B$31*(Detector!$B$4/1000))</f>
        <v>460</v>
      </c>
      <c r="J7" s="11">
        <f>(J$3*Detector!$B$27)/(Detector!$B$31*(Detector!$B$4/1000))</f>
        <v>517.4999999999999</v>
      </c>
      <c r="K7" s="11">
        <f>(K$3*Detector!$B$27)/(Detector!$B$31*(Detector!$B$4/1000))</f>
        <v>574.9999999999999</v>
      </c>
      <c r="L7" s="11">
        <f>(L$3*Detector!$B$27)/(Detector!$B$31*(Detector!$B$4/1000))</f>
        <v>632.4999999999999</v>
      </c>
      <c r="M7" s="11">
        <f>(M$3*Detector!$B$27)/(Detector!$B$31*(Detector!$B$4/1000))</f>
        <v>690</v>
      </c>
      <c r="N7" s="11">
        <f>(N$3*Detector!$B$27)/(Detector!$B$31*(Detector!$B$4/1000))</f>
        <v>747.5</v>
      </c>
      <c r="O7" s="11">
        <f>(O$3*Detector!$B$27)/(Detector!$B$31*(Detector!$B$4/1000))</f>
        <v>805</v>
      </c>
      <c r="P7" s="11">
        <f>(P$3*Detector!$B$27)/(Detector!$B$31*(Detector!$B$4/1000))</f>
        <v>862.5</v>
      </c>
      <c r="Q7" s="11">
        <f>(Q$3*Detector!$B$27)/(Detector!$B$31*(Detector!$B$4/1000))</f>
        <v>920</v>
      </c>
      <c r="R7" s="11">
        <f>(R$3*Detector!$B$27)/(Detector!$B$31*(Detector!$B$4/1000))</f>
        <v>977.4999999999998</v>
      </c>
      <c r="S7" s="11">
        <f>(S$3*Detector!$B$27)/(Detector!$B$31*(Detector!$B$4/1000))</f>
        <v>1034.9999999999998</v>
      </c>
      <c r="T7" s="11">
        <f>(T$3*Detector!$B$27)/(Detector!$B$31*(Detector!$B$4/1000))</f>
        <v>1092.4999999999998</v>
      </c>
      <c r="U7" s="11">
        <f>(U$3*Detector!$B$27)/(Detector!$B$31*(Detector!$B$4/1000))</f>
        <v>1149.9999999999998</v>
      </c>
    </row>
    <row r="38" ht="12.75">
      <c r="A38" t="s">
        <v>51</v>
      </c>
    </row>
  </sheetData>
  <printOptions/>
  <pageMargins left="0.69" right="0.75" top="1" bottom="0.5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Mar Photonics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Smirnov</dc:creator>
  <cp:keywords/>
  <dc:description/>
  <cp:lastModifiedBy>1</cp:lastModifiedBy>
  <cp:lastPrinted>2007-10-03T11:52:47Z</cp:lastPrinted>
  <dcterms:created xsi:type="dcterms:W3CDTF">2007-09-18T09:22:04Z</dcterms:created>
  <dcterms:modified xsi:type="dcterms:W3CDTF">2008-09-05T08:59:35Z</dcterms:modified>
  <cp:category/>
  <cp:version/>
  <cp:contentType/>
  <cp:contentStatus/>
</cp:coreProperties>
</file>